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اعظم جلیلی\1404\دکتر همتی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E21" i="1"/>
  <c r="N21" i="1" s="1"/>
  <c r="E18" i="1"/>
  <c r="N18" i="1" s="1"/>
  <c r="H22" i="1"/>
  <c r="H21" i="1"/>
  <c r="E9" i="1"/>
  <c r="N9" i="1" s="1"/>
  <c r="G22" i="1"/>
  <c r="I22" i="1" s="1"/>
  <c r="E22" i="1"/>
  <c r="N22" i="1" s="1"/>
  <c r="E17" i="1"/>
  <c r="N17" i="1" s="1"/>
  <c r="E16" i="1"/>
  <c r="N16" i="1" s="1"/>
  <c r="E15" i="1"/>
  <c r="N15" i="1" s="1"/>
  <c r="E14" i="1"/>
  <c r="N14" i="1" s="1"/>
  <c r="E13" i="1"/>
  <c r="N13" i="1" s="1"/>
  <c r="E12" i="1"/>
  <c r="N12" i="1" s="1"/>
  <c r="E11" i="1"/>
  <c r="N11" i="1" s="1"/>
  <c r="E10" i="1"/>
  <c r="N10" i="1" s="1"/>
  <c r="E7" i="1"/>
  <c r="N7" i="1" s="1"/>
  <c r="G9" i="1"/>
  <c r="I9" i="1" s="1"/>
  <c r="H18" i="1"/>
  <c r="H17" i="1"/>
  <c r="H16" i="1"/>
  <c r="H15" i="1"/>
  <c r="H14" i="1"/>
  <c r="H13" i="1"/>
  <c r="H12" i="1"/>
  <c r="H11" i="1"/>
  <c r="H10" i="1"/>
  <c r="H7" i="1"/>
  <c r="G7" i="1" s="1"/>
  <c r="H9" i="1"/>
  <c r="G10" i="1"/>
  <c r="G17" i="1"/>
  <c r="O17" i="1" s="1"/>
  <c r="G16" i="1"/>
  <c r="O16" i="1" s="1"/>
  <c r="G18" i="1"/>
  <c r="O18" i="1" s="1"/>
  <c r="G15" i="1"/>
  <c r="O15" i="1" s="1"/>
  <c r="G14" i="1"/>
  <c r="O14" i="1" s="1"/>
  <c r="G13" i="1"/>
  <c r="I13" i="1" s="1"/>
  <c r="G12" i="1"/>
  <c r="I12" i="1" s="1"/>
  <c r="G11" i="1"/>
  <c r="I11" i="1" l="1"/>
  <c r="O22" i="1"/>
  <c r="O21" i="1"/>
  <c r="I21" i="1"/>
  <c r="K22" i="1"/>
  <c r="L22" i="1" s="1"/>
  <c r="K21" i="1"/>
  <c r="L21" i="1" s="1"/>
  <c r="O11" i="1"/>
  <c r="O7" i="1"/>
  <c r="K10" i="1"/>
  <c r="K16" i="1"/>
  <c r="L16" i="1" s="1"/>
  <c r="K17" i="1"/>
  <c r="L17" i="1" s="1"/>
  <c r="K18" i="1"/>
  <c r="L18" i="1" s="1"/>
  <c r="K12" i="1"/>
  <c r="L12" i="1" s="1"/>
  <c r="K11" i="1"/>
  <c r="L11" i="1" s="1"/>
  <c r="K14" i="1"/>
  <c r="K15" i="1"/>
  <c r="K13" i="1"/>
  <c r="L13" i="1" s="1"/>
  <c r="O13" i="1"/>
  <c r="O12" i="1"/>
  <c r="O10" i="1"/>
  <c r="O9" i="1"/>
  <c r="L14" i="1"/>
  <c r="L15" i="1"/>
  <c r="L10" i="1"/>
  <c r="I14" i="1"/>
  <c r="I15" i="1"/>
  <c r="I16" i="1"/>
  <c r="I17" i="1"/>
  <c r="I7" i="1"/>
  <c r="I10" i="1"/>
  <c r="I18" i="1"/>
  <c r="K9" i="1"/>
  <c r="L9" i="1" s="1"/>
</calcChain>
</file>

<file path=xl/sharedStrings.xml><?xml version="1.0" encoding="utf-8"?>
<sst xmlns="http://schemas.openxmlformats.org/spreadsheetml/2006/main" count="88" uniqueCount="62">
  <si>
    <t>Dilution Factor</t>
  </si>
  <si>
    <t>Creatinine</t>
  </si>
  <si>
    <t>Protein</t>
  </si>
  <si>
    <t>Calcium</t>
  </si>
  <si>
    <t>Uric acid</t>
  </si>
  <si>
    <t>Analyte/Cr Ratio</t>
  </si>
  <si>
    <t>Microalbomin</t>
  </si>
  <si>
    <t>Phosphorus</t>
  </si>
  <si>
    <t xml:space="preserve">Urea </t>
  </si>
  <si>
    <t>Sodium</t>
  </si>
  <si>
    <t>Potasium</t>
  </si>
  <si>
    <t>Magnesium</t>
  </si>
  <si>
    <t>Citrate</t>
  </si>
  <si>
    <t>Oxalate</t>
  </si>
  <si>
    <t>Ananalyte</t>
  </si>
  <si>
    <t>Dr. Hemati Medical Laboratory</t>
  </si>
  <si>
    <t>حسابگر تبدیل غلظت مواد در ادرار</t>
  </si>
  <si>
    <t>واحدهای Analyt/Cr</t>
  </si>
  <si>
    <t>mg/mg Cr</t>
  </si>
  <si>
    <t>mg/g Cr</t>
  </si>
  <si>
    <t>واحد</t>
  </si>
  <si>
    <t>مقدار</t>
  </si>
  <si>
    <t>Cortisol (Free)</t>
  </si>
  <si>
    <t>mg/dL</t>
  </si>
  <si>
    <t>mg/L</t>
  </si>
  <si>
    <t>g/L</t>
  </si>
  <si>
    <t>ng/mL</t>
  </si>
  <si>
    <t>واحدهای خوانده دستگاه</t>
  </si>
  <si>
    <t>µg/mL</t>
  </si>
  <si>
    <t>واحدهای Analyt/24hr</t>
  </si>
  <si>
    <t>Analyte /24h</t>
  </si>
  <si>
    <t>mg/24h</t>
  </si>
  <si>
    <t>g/24h</t>
  </si>
  <si>
    <t>ng/24h</t>
  </si>
  <si>
    <r>
      <rPr>
        <sz val="11"/>
        <rFont val="Calibri"/>
        <family val="2"/>
      </rPr>
      <t>µ</t>
    </r>
    <r>
      <rPr>
        <sz val="11"/>
        <rFont val="Arial"/>
        <family val="2"/>
        <charset val="178"/>
      </rPr>
      <t>g/mg Cr</t>
    </r>
  </si>
  <si>
    <t>خوانده دستگاه</t>
  </si>
  <si>
    <t>ng/mg Cr</t>
  </si>
  <si>
    <t>-</t>
  </si>
  <si>
    <t>24 hr Urine Volume (mL):</t>
  </si>
  <si>
    <t>mg/mL</t>
  </si>
  <si>
    <t>mmol/L</t>
  </si>
  <si>
    <t>mol/L</t>
  </si>
  <si>
    <t>mmol/mg Cr</t>
  </si>
  <si>
    <t>mol/g Cr</t>
  </si>
  <si>
    <t>mmol/24h</t>
  </si>
  <si>
    <t>mol/24h</t>
  </si>
  <si>
    <t>µg/L</t>
  </si>
  <si>
    <r>
      <rPr>
        <sz val="11"/>
        <color rgb="FFFF0000"/>
        <rFont val="Calibri"/>
        <family val="2"/>
        <scheme val="minor"/>
      </rPr>
      <t>خوانده دستگاه با ضرب رقت</t>
    </r>
    <r>
      <rPr>
        <b/>
        <sz val="12"/>
        <color rgb="FFFF0000"/>
        <rFont val="Calibri"/>
        <family val="2"/>
        <scheme val="minor"/>
      </rPr>
      <t xml:space="preserve"> (g/L)</t>
    </r>
  </si>
  <si>
    <t>Anal/cr (g/g Cr)</t>
  </si>
  <si>
    <t>غلظت نهایی (با اعمال ضریب رقت)</t>
  </si>
  <si>
    <t>تبدیل واحد غلظت نهایی</t>
  </si>
  <si>
    <t>Anal/24h (g/24h)</t>
  </si>
  <si>
    <t>µg/24h</t>
  </si>
  <si>
    <t>µmol/L</t>
  </si>
  <si>
    <t>µmol/mL</t>
  </si>
  <si>
    <t>nmol/L</t>
  </si>
  <si>
    <t>nmol/mL</t>
  </si>
  <si>
    <t>µmol/mg Cr</t>
  </si>
  <si>
    <t>nmol/mg Cr</t>
  </si>
  <si>
    <t>mol/h</t>
  </si>
  <si>
    <r>
      <rPr>
        <sz val="11"/>
        <rFont val="Aptos Narrow"/>
        <family val="2"/>
      </rPr>
      <t>µ</t>
    </r>
    <r>
      <rPr>
        <sz val="12.1"/>
        <rFont val="Calibri"/>
        <family val="2"/>
        <charset val="178"/>
      </rPr>
      <t>mol/24h</t>
    </r>
  </si>
  <si>
    <t>nmol/24h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</si>
</sst>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5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charset val="178"/>
      <scheme val="minor"/>
    </font>
    <font>
      <b/>
      <sz val="14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rgb="FF0070C0"/>
      <name val="Cambria"/>
      <family val="1"/>
      <scheme val="major"/>
    </font>
    <font>
      <b/>
      <sz val="14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charset val="178"/>
      <scheme val="minor"/>
    </font>
    <font>
      <sz val="11"/>
      <name val="Arial"/>
      <family val="2"/>
      <charset val="178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Aptos Narrow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  <font>
      <sz val="12.1"/>
      <name val="Calibri"/>
      <family val="2"/>
      <charset val="178"/>
    </font>
    <font>
      <sz val="11"/>
      <name val="Calibri"/>
      <family val="2"/>
      <charset val="17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ck">
        <color rgb="FFFFC000"/>
      </left>
      <right/>
      <top style="thin">
        <color indexed="64"/>
      </top>
      <bottom style="thin">
        <color indexed="64"/>
      </bottom>
      <diagonal/>
    </border>
    <border>
      <left style="thick">
        <color rgb="FFFFC000"/>
      </left>
      <right/>
      <top style="thin">
        <color indexed="64"/>
      </top>
      <bottom style="thin">
        <color theme="1"/>
      </bottom>
      <diagonal/>
    </border>
    <border>
      <left style="thick">
        <color rgb="FFFFC000"/>
      </left>
      <right/>
      <top/>
      <bottom style="thin">
        <color indexed="64"/>
      </bottom>
      <diagonal/>
    </border>
    <border>
      <left style="thick">
        <color theme="9" tint="-0.24994659260841701"/>
      </left>
      <right style="dotted">
        <color theme="9" tint="-0.24994659260841701"/>
      </right>
      <top/>
      <bottom style="thin">
        <color indexed="64"/>
      </bottom>
      <diagonal/>
    </border>
    <border>
      <left style="dotted">
        <color theme="9" tint="-0.24994659260841701"/>
      </left>
      <right style="thick">
        <color theme="9" tint="-0.24994659260841701"/>
      </right>
      <top/>
      <bottom style="thin">
        <color indexed="64"/>
      </bottom>
      <diagonal/>
    </border>
    <border>
      <left style="thick">
        <color theme="9" tint="-0.24994659260841701"/>
      </left>
      <right style="dotted">
        <color theme="9" tint="-0.24994659260841701"/>
      </right>
      <top style="thin">
        <color indexed="64"/>
      </top>
      <bottom style="thin">
        <color indexed="64"/>
      </bottom>
      <diagonal/>
    </border>
    <border>
      <left style="dotted">
        <color theme="9" tint="-0.24994659260841701"/>
      </left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 style="dotted">
        <color theme="9" tint="-0.24994659260841701"/>
      </right>
      <top style="thin">
        <color indexed="64"/>
      </top>
      <bottom style="thin">
        <color theme="1"/>
      </bottom>
      <diagonal/>
    </border>
    <border>
      <left style="dotted">
        <color theme="9" tint="-0.24994659260841701"/>
      </left>
      <right style="thick">
        <color theme="9" tint="-0.24994659260841701"/>
      </right>
      <top style="thin">
        <color indexed="64"/>
      </top>
      <bottom style="thin">
        <color theme="1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 style="dotted">
        <color theme="9" tint="-0.24994659260841701"/>
      </right>
      <top/>
      <bottom style="thick">
        <color rgb="FF002060"/>
      </bottom>
      <diagonal/>
    </border>
    <border>
      <left style="dotted">
        <color theme="9" tint="-0.24994659260841701"/>
      </left>
      <right style="thick">
        <color theme="9" tint="-0.24994659260841701"/>
      </right>
      <top/>
      <bottom style="thick">
        <color rgb="FF002060"/>
      </bottom>
      <diagonal/>
    </border>
    <border>
      <left/>
      <right style="thin">
        <color indexed="64"/>
      </right>
      <top/>
      <bottom style="thick">
        <color rgb="FF002060"/>
      </bottom>
      <diagonal/>
    </border>
    <border>
      <left style="thin">
        <color indexed="64"/>
      </left>
      <right/>
      <top/>
      <bottom style="thick">
        <color rgb="FF002060"/>
      </bottom>
      <diagonal/>
    </border>
    <border>
      <left style="thick">
        <color theme="9" tint="-0.24994659260841701"/>
      </left>
      <right style="dotted">
        <color theme="9" tint="-0.24994659260841701"/>
      </right>
      <top style="thin">
        <color indexed="64"/>
      </top>
      <bottom style="thick">
        <color rgb="FF002060"/>
      </bottom>
      <diagonal/>
    </border>
    <border>
      <left style="dotted">
        <color theme="9" tint="-0.24994659260841701"/>
      </left>
      <right style="thick">
        <color theme="9" tint="-0.24994659260841701"/>
      </right>
      <top style="thin">
        <color indexed="64"/>
      </top>
      <bottom style="thick">
        <color rgb="FF00206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theme="9" tint="-0.24994659260841701"/>
      </left>
      <right style="dotted">
        <color theme="9" tint="-0.24994659260841701"/>
      </right>
      <top style="thick">
        <color rgb="FFFFC000"/>
      </top>
      <bottom style="thin">
        <color indexed="64"/>
      </bottom>
      <diagonal/>
    </border>
    <border>
      <left style="dotted">
        <color theme="9" tint="-0.24994659260841701"/>
      </left>
      <right style="thick">
        <color theme="9" tint="-0.24994659260841701"/>
      </right>
      <top style="thick">
        <color rgb="FFFFC000"/>
      </top>
      <bottom style="thin">
        <color indexed="64"/>
      </bottom>
      <diagonal/>
    </border>
    <border>
      <left/>
      <right style="thin">
        <color indexed="64"/>
      </right>
      <top style="thick">
        <color rgb="FFFFC000"/>
      </top>
      <bottom/>
      <diagonal/>
    </border>
    <border>
      <left style="thin">
        <color indexed="64"/>
      </left>
      <right/>
      <top style="thick">
        <color rgb="FFFFC000"/>
      </top>
      <bottom/>
      <diagonal/>
    </border>
    <border>
      <left/>
      <right/>
      <top style="thick">
        <color rgb="FFFFC000"/>
      </top>
      <bottom style="thin">
        <color indexed="64"/>
      </bottom>
      <diagonal/>
    </border>
    <border>
      <left/>
      <right style="thick">
        <color rgb="FFFFC000"/>
      </right>
      <top style="thick">
        <color rgb="FFFFC000"/>
      </top>
      <bottom style="thin">
        <color indexed="64"/>
      </bottom>
      <diagonal/>
    </border>
    <border>
      <left style="dotted">
        <color theme="9" tint="-0.24994659260841701"/>
      </left>
      <right style="thick">
        <color rgb="FFFFC000"/>
      </right>
      <top style="thin">
        <color indexed="64"/>
      </top>
      <bottom style="thick">
        <color rgb="FF002060"/>
      </bottom>
      <diagonal/>
    </border>
    <border>
      <left style="dotted">
        <color theme="9" tint="-0.24994659260841701"/>
      </left>
      <right style="thick">
        <color rgb="FFFFC000"/>
      </right>
      <top/>
      <bottom style="thin">
        <color indexed="64"/>
      </bottom>
      <diagonal/>
    </border>
    <border>
      <left style="dotted">
        <color theme="9" tint="-0.24994659260841701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dotted">
        <color theme="9" tint="-0.24994659260841701"/>
      </left>
      <right style="thick">
        <color rgb="FFFFC000"/>
      </right>
      <top style="thin">
        <color indexed="64"/>
      </top>
      <bottom style="thin">
        <color theme="1"/>
      </bottom>
      <diagonal/>
    </border>
    <border>
      <left style="thick">
        <color rgb="FFFFC000"/>
      </left>
      <right/>
      <top style="thin">
        <color indexed="64"/>
      </top>
      <bottom style="thick">
        <color rgb="FFFFC000"/>
      </bottom>
      <diagonal/>
    </border>
    <border>
      <left style="thick">
        <color theme="9" tint="-0.24994659260841701"/>
      </left>
      <right style="dotted">
        <color theme="9" tint="-0.24994659260841701"/>
      </right>
      <top style="thin">
        <color indexed="64"/>
      </top>
      <bottom style="thick">
        <color rgb="FFFFC000"/>
      </bottom>
      <diagonal/>
    </border>
    <border>
      <left style="dotted">
        <color theme="9" tint="-0.24994659260841701"/>
      </left>
      <right style="thick">
        <color theme="9" tint="-0.24994659260841701"/>
      </right>
      <top style="thin">
        <color indexed="64"/>
      </top>
      <bottom style="thick">
        <color rgb="FFFFC000"/>
      </bottom>
      <diagonal/>
    </border>
    <border>
      <left style="thin">
        <color indexed="64"/>
      </left>
      <right/>
      <top style="thin">
        <color indexed="64"/>
      </top>
      <bottom style="thick">
        <color rgb="FFFFC000"/>
      </bottom>
      <diagonal/>
    </border>
    <border>
      <left/>
      <right/>
      <top style="thin">
        <color indexed="64"/>
      </top>
      <bottom style="thick">
        <color rgb="FFFFC000"/>
      </bottom>
      <diagonal/>
    </border>
    <border>
      <left style="dotted">
        <color theme="9" tint="-0.24994659260841701"/>
      </left>
      <right style="thick">
        <color rgb="FFFFC000"/>
      </right>
      <top style="thin">
        <color indexed="64"/>
      </top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C000"/>
      </left>
      <right style="thick">
        <color theme="9" tint="-0.24994659260841701"/>
      </right>
      <top style="thick">
        <color rgb="FFFFC000"/>
      </top>
      <bottom/>
      <diagonal/>
    </border>
    <border>
      <left style="thick">
        <color rgb="FFFFC000"/>
      </left>
      <right style="thick">
        <color theme="9" tint="-0.24994659260841701"/>
      </right>
      <top/>
      <bottom style="thick">
        <color rgb="FF002060"/>
      </bottom>
      <diagonal/>
    </border>
    <border>
      <left style="thick">
        <color rgb="FFFFC000"/>
      </left>
      <right style="thick">
        <color theme="9" tint="-0.24994659260841701"/>
      </right>
      <top/>
      <bottom style="thin">
        <color indexed="64"/>
      </bottom>
      <diagonal/>
    </border>
  </borders>
  <cellStyleXfs count="2">
    <xf numFmtId="0" fontId="0" fillId="0" borderId="0"/>
    <xf numFmtId="164" fontId="41" fillId="0" borderId="0" applyFont="0" applyFill="0" applyBorder="0" applyAlignment="0" applyProtection="0"/>
  </cellStyleXfs>
  <cellXfs count="272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0" fontId="17" fillId="0" borderId="0" xfId="0" applyFont="1"/>
    <xf numFmtId="0" fontId="10" fillId="0" borderId="0" xfId="0" applyFont="1"/>
    <xf numFmtId="0" fontId="18" fillId="0" borderId="0" xfId="0" applyFont="1"/>
    <xf numFmtId="0" fontId="19" fillId="0" borderId="0" xfId="0" applyFont="1"/>
    <xf numFmtId="0" fontId="27" fillId="4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27" fillId="4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9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27" fillId="6" borderId="2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7" fillId="6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32" fillId="0" borderId="16" xfId="0" applyFont="1" applyBorder="1" applyAlignment="1" applyProtection="1">
      <alignment horizontal="center" vertical="center"/>
      <protection locked="0"/>
    </xf>
    <xf numFmtId="0" fontId="27" fillId="4" borderId="15" xfId="0" applyFont="1" applyFill="1" applyBorder="1" applyAlignment="1" applyProtection="1">
      <alignment horizontal="center" vertical="center"/>
      <protection locked="0"/>
    </xf>
    <xf numFmtId="0" fontId="27" fillId="4" borderId="16" xfId="0" applyFont="1" applyFill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9" fillId="4" borderId="15" xfId="0" applyFont="1" applyFill="1" applyBorder="1" applyAlignment="1" applyProtection="1">
      <alignment horizontal="center" vertical="center"/>
      <protection locked="0"/>
    </xf>
    <xf numFmtId="0" fontId="29" fillId="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31" fillId="4" borderId="15" xfId="0" applyFont="1" applyFill="1" applyBorder="1" applyAlignment="1" applyProtection="1">
      <alignment horizontal="center" vertical="center"/>
      <protection locked="0"/>
    </xf>
    <xf numFmtId="0" fontId="31" fillId="4" borderId="16" xfId="0" applyFont="1" applyFill="1" applyBorder="1" applyAlignment="1" applyProtection="1">
      <alignment horizontal="center" vertical="center"/>
      <protection locked="0"/>
    </xf>
    <xf numFmtId="0" fontId="27" fillId="6" borderId="15" xfId="0" applyFont="1" applyFill="1" applyBorder="1" applyAlignment="1" applyProtection="1">
      <alignment horizontal="center" vertical="center"/>
      <protection locked="0"/>
    </xf>
    <xf numFmtId="0" fontId="27" fillId="6" borderId="16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27" fillId="6" borderId="13" xfId="0" applyFont="1" applyFill="1" applyBorder="1" applyAlignment="1" applyProtection="1">
      <alignment horizontal="center" vertical="center"/>
      <protection locked="0"/>
    </xf>
    <xf numFmtId="0" fontId="27" fillId="6" borderId="14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>
      <alignment horizontal="center" vertical="center"/>
    </xf>
    <xf numFmtId="2" fontId="25" fillId="4" borderId="15" xfId="0" applyNumberFormat="1" applyFont="1" applyFill="1" applyBorder="1" applyAlignment="1">
      <alignment horizontal="center" vertical="center"/>
    </xf>
    <xf numFmtId="2" fontId="25" fillId="4" borderId="16" xfId="0" applyNumberFormat="1" applyFont="1" applyFill="1" applyBorder="1" applyAlignment="1" applyProtection="1">
      <alignment horizontal="center" vertical="center"/>
      <protection locked="0"/>
    </xf>
    <xf numFmtId="2" fontId="6" fillId="6" borderId="16" xfId="0" applyNumberFormat="1" applyFont="1" applyFill="1" applyBorder="1" applyAlignment="1" applyProtection="1">
      <alignment horizontal="center" vertical="center"/>
      <protection locked="0"/>
    </xf>
    <xf numFmtId="2" fontId="27" fillId="4" borderId="16" xfId="0" applyNumberFormat="1" applyFont="1" applyFill="1" applyBorder="1" applyAlignment="1" applyProtection="1">
      <alignment horizontal="center" vertical="center"/>
      <protection locked="0"/>
    </xf>
    <xf numFmtId="2" fontId="23" fillId="6" borderId="16" xfId="0" applyNumberFormat="1" applyFont="1" applyFill="1" applyBorder="1" applyAlignment="1" applyProtection="1">
      <alignment horizontal="center" vertical="center"/>
      <protection locked="0"/>
    </xf>
    <xf numFmtId="2" fontId="29" fillId="4" borderId="16" xfId="0" applyNumberFormat="1" applyFont="1" applyFill="1" applyBorder="1" applyAlignment="1" applyProtection="1">
      <alignment horizontal="center" vertical="center"/>
      <protection locked="0"/>
    </xf>
    <xf numFmtId="2" fontId="2" fillId="6" borderId="16" xfId="0" applyNumberFormat="1" applyFont="1" applyFill="1" applyBorder="1" applyAlignment="1" applyProtection="1">
      <alignment horizontal="center" vertical="center"/>
      <protection locked="0"/>
    </xf>
    <xf numFmtId="2" fontId="27" fillId="6" borderId="16" xfId="0" applyNumberFormat="1" applyFont="1" applyFill="1" applyBorder="1" applyAlignment="1" applyProtection="1">
      <alignment horizontal="center" vertical="center"/>
      <protection locked="0"/>
    </xf>
    <xf numFmtId="2" fontId="3" fillId="4" borderId="18" xfId="0" applyNumberFormat="1" applyFont="1" applyFill="1" applyBorder="1" applyAlignment="1" applyProtection="1">
      <alignment horizontal="center" vertical="center"/>
      <protection locked="0"/>
    </xf>
    <xf numFmtId="2" fontId="27" fillId="6" borderId="14" xfId="0" applyNumberFormat="1" applyFont="1" applyFill="1" applyBorder="1" applyAlignment="1" applyProtection="1">
      <alignment horizontal="center" vertical="center"/>
      <protection locked="0"/>
    </xf>
    <xf numFmtId="2" fontId="4" fillId="6" borderId="16" xfId="0" applyNumberFormat="1" applyFont="1" applyFill="1" applyBorder="1" applyAlignment="1">
      <alignment horizontal="center" vertical="center"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23" fillId="0" borderId="1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25" fillId="4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 readingOrder="2"/>
    </xf>
    <xf numFmtId="0" fontId="20" fillId="3" borderId="21" xfId="0" applyFont="1" applyFill="1" applyBorder="1" applyAlignment="1">
      <alignment horizontal="center" vertical="center" wrapText="1" readingOrder="2"/>
    </xf>
    <xf numFmtId="0" fontId="20" fillId="7" borderId="20" xfId="0" applyFont="1" applyFill="1" applyBorder="1" applyAlignment="1">
      <alignment horizontal="center" vertical="center" wrapText="1" readingOrder="2"/>
    </xf>
    <xf numFmtId="0" fontId="20" fillId="7" borderId="21" xfId="0" applyFont="1" applyFill="1" applyBorder="1" applyAlignment="1">
      <alignment horizontal="center" vertical="center" wrapText="1" readingOrder="2"/>
    </xf>
    <xf numFmtId="0" fontId="20" fillId="3" borderId="24" xfId="0" applyFont="1" applyFill="1" applyBorder="1" applyAlignment="1">
      <alignment horizontal="center" vertical="center" wrapText="1" readingOrder="2"/>
    </xf>
    <xf numFmtId="0" fontId="20" fillId="3" borderId="25" xfId="0" applyFont="1" applyFill="1" applyBorder="1" applyAlignment="1">
      <alignment horizontal="center" vertical="center" wrapText="1" readingOrder="2"/>
    </xf>
    <xf numFmtId="0" fontId="20" fillId="7" borderId="24" xfId="0" applyFont="1" applyFill="1" applyBorder="1" applyAlignment="1">
      <alignment horizontal="center" vertical="center" wrapText="1" readingOrder="2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21" fillId="8" borderId="0" xfId="0" applyFont="1" applyFill="1" applyAlignment="1">
      <alignment horizontal="centerContinuous"/>
    </xf>
    <xf numFmtId="0" fontId="0" fillId="8" borderId="0" xfId="0" applyFill="1" applyAlignment="1">
      <alignment horizontal="centerContinuous"/>
    </xf>
    <xf numFmtId="0" fontId="17" fillId="8" borderId="0" xfId="0" applyFont="1" applyFill="1"/>
    <xf numFmtId="0" fontId="10" fillId="8" borderId="0" xfId="0" applyFont="1" applyFill="1"/>
    <xf numFmtId="0" fontId="18" fillId="8" borderId="0" xfId="0" applyFont="1" applyFill="1"/>
    <xf numFmtId="0" fontId="19" fillId="8" borderId="0" xfId="0" applyFont="1" applyFill="1"/>
    <xf numFmtId="0" fontId="9" fillId="8" borderId="0" xfId="0" applyFont="1" applyFill="1" applyAlignment="1">
      <alignment horizontal="centerContinuous" vertical="center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37" fillId="8" borderId="0" xfId="0" applyFont="1" applyFill="1"/>
    <xf numFmtId="0" fontId="7" fillId="8" borderId="0" xfId="0" applyFont="1" applyFill="1"/>
    <xf numFmtId="0" fontId="1" fillId="8" borderId="0" xfId="0" applyFont="1" applyFill="1" applyAlignment="1">
      <alignment horizontal="center"/>
    </xf>
    <xf numFmtId="2" fontId="0" fillId="8" borderId="0" xfId="0" applyNumberFormat="1" applyFill="1"/>
    <xf numFmtId="0" fontId="8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2" fontId="9" fillId="8" borderId="0" xfId="0" applyNumberFormat="1" applyFont="1" applyFill="1" applyAlignment="1">
      <alignment horizontal="center"/>
    </xf>
    <xf numFmtId="0" fontId="9" fillId="8" borderId="0" xfId="0" applyFont="1" applyFill="1"/>
    <xf numFmtId="0" fontId="8" fillId="8" borderId="0" xfId="0" applyFont="1" applyFill="1"/>
    <xf numFmtId="0" fontId="20" fillId="7" borderId="38" xfId="0" applyFont="1" applyFill="1" applyBorder="1" applyAlignment="1">
      <alignment horizontal="center" vertical="center" wrapText="1" readingOrder="2"/>
    </xf>
    <xf numFmtId="0" fontId="4" fillId="0" borderId="39" xfId="0" applyFont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>
      <alignment horizontal="left" vertical="center" indent="1"/>
    </xf>
    <xf numFmtId="0" fontId="4" fillId="5" borderId="4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indent="1"/>
    </xf>
    <xf numFmtId="0" fontId="6" fillId="0" borderId="40" xfId="0" applyFont="1" applyBorder="1" applyAlignment="1" applyProtection="1">
      <alignment horizontal="center" vertical="center"/>
      <protection locked="0"/>
    </xf>
    <xf numFmtId="0" fontId="26" fillId="4" borderId="10" xfId="0" applyFont="1" applyFill="1" applyBorder="1" applyAlignment="1">
      <alignment horizontal="left" vertical="center" indent="1"/>
    </xf>
    <xf numFmtId="0" fontId="27" fillId="4" borderId="40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left" vertical="center" indent="1"/>
    </xf>
    <xf numFmtId="0" fontId="23" fillId="0" borderId="40" xfId="0" applyFont="1" applyBorder="1" applyAlignment="1" applyProtection="1">
      <alignment horizontal="center" vertical="center"/>
      <protection locked="0"/>
    </xf>
    <xf numFmtId="0" fontId="28" fillId="4" borderId="10" xfId="0" applyFont="1" applyFill="1" applyBorder="1" applyAlignment="1">
      <alignment horizontal="left" vertical="center" indent="1"/>
    </xf>
    <xf numFmtId="0" fontId="29" fillId="4" borderId="40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left" vertical="center" indent="1"/>
    </xf>
    <xf numFmtId="0" fontId="2" fillId="0" borderId="40" xfId="0" applyFont="1" applyBorder="1" applyAlignment="1" applyProtection="1">
      <alignment horizontal="center" vertical="center"/>
      <protection locked="0"/>
    </xf>
    <xf numFmtId="0" fontId="30" fillId="4" borderId="10" xfId="0" applyFont="1" applyFill="1" applyBorder="1" applyAlignment="1">
      <alignment horizontal="left" vertical="center" indent="1"/>
    </xf>
    <xf numFmtId="0" fontId="31" fillId="4" borderId="40" xfId="0" applyFont="1" applyFill="1" applyBorder="1" applyAlignment="1" applyProtection="1">
      <alignment horizontal="center" vertical="center"/>
      <protection locked="0"/>
    </xf>
    <xf numFmtId="0" fontId="26" fillId="6" borderId="10" xfId="0" applyFont="1" applyFill="1" applyBorder="1" applyAlignment="1">
      <alignment horizontal="left" vertical="center" indent="1"/>
    </xf>
    <xf numFmtId="0" fontId="27" fillId="6" borderId="40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>
      <alignment horizontal="left" vertical="center" indent="1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26" fillId="6" borderId="12" xfId="0" applyFont="1" applyFill="1" applyBorder="1" applyAlignment="1">
      <alignment horizontal="left" vertical="center" indent="1"/>
    </xf>
    <xf numFmtId="0" fontId="27" fillId="6" borderId="39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left" vertical="center" indent="1"/>
    </xf>
    <xf numFmtId="0" fontId="4" fillId="6" borderId="4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indent="1"/>
    </xf>
    <xf numFmtId="0" fontId="5" fillId="0" borderId="40" xfId="0" applyFont="1" applyBorder="1" applyAlignment="1" applyProtection="1">
      <alignment horizontal="center" vertical="center"/>
      <protection locked="0"/>
    </xf>
    <xf numFmtId="0" fontId="16" fillId="4" borderId="42" xfId="0" applyFont="1" applyFill="1" applyBorder="1" applyAlignment="1">
      <alignment horizontal="left" vertical="center" indent="1"/>
    </xf>
    <xf numFmtId="0" fontId="2" fillId="4" borderId="43" xfId="0" applyFont="1" applyFill="1" applyBorder="1" applyAlignment="1" applyProtection="1">
      <alignment horizontal="center" vertical="center"/>
      <protection locked="0"/>
    </xf>
    <xf numFmtId="0" fontId="2" fillId="4" borderId="44" xfId="0" applyFont="1" applyFill="1" applyBorder="1" applyAlignment="1" applyProtection="1">
      <alignment horizontal="center" vertical="center"/>
      <protection locked="0"/>
    </xf>
    <xf numFmtId="0" fontId="2" fillId="4" borderId="45" xfId="0" applyFont="1" applyFill="1" applyBorder="1" applyAlignment="1" applyProtection="1">
      <alignment horizontal="center" vertical="center"/>
      <protection locked="0"/>
    </xf>
    <xf numFmtId="0" fontId="2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2" fontId="2" fillId="4" borderId="44" xfId="0" applyNumberFormat="1" applyFont="1" applyFill="1" applyBorder="1" applyAlignment="1" applyProtection="1">
      <alignment horizontal="center" vertical="center"/>
      <protection locked="0"/>
    </xf>
    <xf numFmtId="0" fontId="2" fillId="4" borderId="47" xfId="0" applyFont="1" applyFill="1" applyBorder="1" applyAlignment="1" applyProtection="1">
      <alignment horizontal="center" vertical="center"/>
      <protection locked="0"/>
    </xf>
    <xf numFmtId="0" fontId="22" fillId="2" borderId="50" xfId="0" applyFont="1" applyFill="1" applyBorder="1" applyAlignment="1" applyProtection="1">
      <alignment horizontal="center" vertical="center"/>
      <protection locked="0"/>
    </xf>
    <xf numFmtId="164" fontId="4" fillId="0" borderId="14" xfId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0" fillId="6" borderId="0" xfId="0" applyFont="1" applyFill="1" applyBorder="1" applyAlignment="1">
      <alignment horizontal="center" readingOrder="1"/>
    </xf>
    <xf numFmtId="0" fontId="39" fillId="6" borderId="0" xfId="0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 applyProtection="1">
      <alignment horizontal="center" vertical="center"/>
      <protection locked="0"/>
    </xf>
    <xf numFmtId="2" fontId="27" fillId="4" borderId="1" xfId="0" applyNumberFormat="1" applyFont="1" applyFill="1" applyBorder="1" applyAlignment="1" applyProtection="1">
      <alignment horizontal="center" vertical="center"/>
      <protection locked="0"/>
    </xf>
    <xf numFmtId="2" fontId="23" fillId="6" borderId="1" xfId="0" applyNumberFormat="1" applyFont="1" applyFill="1" applyBorder="1" applyAlignment="1" applyProtection="1">
      <alignment horizontal="center" vertical="center"/>
      <protection locked="0"/>
    </xf>
    <xf numFmtId="2" fontId="29" fillId="4" borderId="1" xfId="0" applyNumberFormat="1" applyFont="1" applyFill="1" applyBorder="1" applyAlignment="1" applyProtection="1">
      <alignment horizontal="center" vertical="center"/>
      <protection locked="0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2" fontId="27" fillId="6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9" xfId="0" applyNumberFormat="1" applyFont="1" applyFill="1" applyBorder="1" applyAlignment="1" applyProtection="1">
      <alignment horizontal="center" vertical="center"/>
      <protection locked="0"/>
    </xf>
    <xf numFmtId="2" fontId="27" fillId="6" borderId="8" xfId="0" applyNumberFormat="1" applyFont="1" applyFill="1" applyBorder="1" applyAlignment="1" applyProtection="1">
      <alignment horizontal="center" vertical="center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46" xfId="0" applyNumberFormat="1" applyFont="1" applyFill="1" applyBorder="1" applyAlignment="1" applyProtection="1">
      <alignment horizontal="center" vertical="center"/>
      <protection locked="0"/>
    </xf>
    <xf numFmtId="0" fontId="34" fillId="12" borderId="57" xfId="0" applyFont="1" applyFill="1" applyBorder="1" applyAlignment="1">
      <alignment horizontal="center" vertical="center"/>
    </xf>
    <xf numFmtId="0" fontId="34" fillId="12" borderId="58" xfId="0" applyFont="1" applyFill="1" applyBorder="1" applyAlignment="1">
      <alignment horizontal="center" vertical="center"/>
    </xf>
    <xf numFmtId="0" fontId="35" fillId="12" borderId="57" xfId="0" applyFont="1" applyFill="1" applyBorder="1" applyAlignment="1">
      <alignment horizontal="center" vertical="center"/>
    </xf>
    <xf numFmtId="0" fontId="36" fillId="12" borderId="58" xfId="0" applyFont="1" applyFill="1" applyBorder="1" applyAlignment="1">
      <alignment horizontal="center" vertical="center"/>
    </xf>
    <xf numFmtId="0" fontId="34" fillId="11" borderId="57" xfId="0" applyFont="1" applyFill="1" applyBorder="1" applyAlignment="1">
      <alignment horizontal="center" vertical="center"/>
    </xf>
    <xf numFmtId="0" fontId="34" fillId="11" borderId="60" xfId="0" applyFont="1" applyFill="1" applyBorder="1" applyAlignment="1">
      <alignment horizontal="center" vertical="center"/>
    </xf>
    <xf numFmtId="0" fontId="37" fillId="11" borderId="57" xfId="0" applyFont="1" applyFill="1" applyBorder="1" applyAlignment="1">
      <alignment horizontal="center" vertical="center"/>
    </xf>
    <xf numFmtId="0" fontId="34" fillId="10" borderId="57" xfId="0" applyFont="1" applyFill="1" applyBorder="1" applyAlignment="1">
      <alignment horizontal="center" vertical="center"/>
    </xf>
    <xf numFmtId="0" fontId="34" fillId="10" borderId="60" xfId="0" applyFont="1" applyFill="1" applyBorder="1" applyAlignment="1">
      <alignment horizontal="center" vertical="center"/>
    </xf>
    <xf numFmtId="0" fontId="37" fillId="10" borderId="60" xfId="0" applyFont="1" applyFill="1" applyBorder="1" applyAlignment="1">
      <alignment horizontal="center" vertical="center"/>
    </xf>
    <xf numFmtId="0" fontId="18" fillId="10" borderId="59" xfId="0" applyFont="1" applyFill="1" applyBorder="1"/>
    <xf numFmtId="0" fontId="34" fillId="10" borderId="61" xfId="0" applyFont="1" applyFill="1" applyBorder="1" applyAlignment="1">
      <alignment horizontal="center" vertical="center"/>
    </xf>
    <xf numFmtId="0" fontId="44" fillId="12" borderId="57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2" fillId="4" borderId="45" xfId="0" applyFont="1" applyFill="1" applyBorder="1" applyAlignment="1" applyProtection="1">
      <alignment horizontal="center" vertical="center"/>
    </xf>
    <xf numFmtId="0" fontId="24" fillId="4" borderId="12" xfId="0" applyFont="1" applyFill="1" applyBorder="1" applyAlignment="1">
      <alignment horizontal="left" vertical="center" indent="1"/>
    </xf>
    <xf numFmtId="0" fontId="25" fillId="4" borderId="13" xfId="0" applyFont="1" applyFill="1" applyBorder="1" applyAlignment="1" applyProtection="1">
      <alignment horizontal="center" vertical="center"/>
      <protection locked="0"/>
    </xf>
    <xf numFmtId="0" fontId="25" fillId="4" borderId="14" xfId="0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>
      <alignment horizontal="center" vertical="center"/>
    </xf>
    <xf numFmtId="0" fontId="25" fillId="4" borderId="4" xfId="0" applyFont="1" applyFill="1" applyBorder="1" applyAlignment="1" applyProtection="1">
      <alignment horizontal="center" vertical="center"/>
      <protection locked="0"/>
    </xf>
    <xf numFmtId="0" fontId="25" fillId="4" borderId="14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2" fontId="25" fillId="4" borderId="14" xfId="0" applyNumberFormat="1" applyFont="1" applyFill="1" applyBorder="1" applyAlignment="1" applyProtection="1">
      <alignment horizontal="center" vertical="center"/>
      <protection locked="0"/>
    </xf>
    <xf numFmtId="2" fontId="25" fillId="4" borderId="8" xfId="0" applyNumberFormat="1" applyFont="1" applyFill="1" applyBorder="1" applyAlignment="1" applyProtection="1">
      <alignment horizontal="center" vertical="center"/>
      <protection locked="0"/>
    </xf>
    <xf numFmtId="0" fontId="25" fillId="4" borderId="39" xfId="0" applyFont="1" applyFill="1" applyBorder="1" applyAlignment="1" applyProtection="1">
      <alignment horizontal="center" vertical="center"/>
      <protection locked="0"/>
    </xf>
    <xf numFmtId="0" fontId="11" fillId="9" borderId="11" xfId="0" applyFont="1" applyFill="1" applyBorder="1" applyAlignment="1">
      <alignment horizontal="left" vertical="center" indent="1"/>
    </xf>
    <xf numFmtId="0" fontId="4" fillId="9" borderId="1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2" fontId="4" fillId="9" borderId="17" xfId="0" applyNumberFormat="1" applyFont="1" applyFill="1" applyBorder="1" applyAlignment="1">
      <alignment horizontal="center" vertical="center"/>
    </xf>
    <xf numFmtId="2" fontId="4" fillId="9" borderId="18" xfId="0" applyNumberFormat="1" applyFont="1" applyFill="1" applyBorder="1" applyAlignment="1">
      <alignment horizontal="center" vertical="center"/>
    </xf>
    <xf numFmtId="2" fontId="4" fillId="9" borderId="9" xfId="0" applyNumberFormat="1" applyFont="1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0" fontId="11" fillId="0" borderId="64" xfId="0" applyFont="1" applyBorder="1" applyAlignment="1">
      <alignment horizontal="left" vertical="center" indent="1"/>
    </xf>
    <xf numFmtId="2" fontId="25" fillId="4" borderId="13" xfId="0" applyNumberFormat="1" applyFont="1" applyFill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27" fillId="4" borderId="15" xfId="0" applyNumberFormat="1" applyFont="1" applyFill="1" applyBorder="1" applyAlignment="1">
      <alignment horizontal="center" vertical="center"/>
    </xf>
    <xf numFmtId="2" fontId="23" fillId="0" borderId="15" xfId="0" applyNumberFormat="1" applyFont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31" fillId="4" borderId="15" xfId="0" applyNumberFormat="1" applyFont="1" applyFill="1" applyBorder="1" applyAlignment="1">
      <alignment horizontal="center" vertical="center"/>
    </xf>
    <xf numFmtId="2" fontId="27" fillId="6" borderId="15" xfId="0" applyNumberFormat="1" applyFont="1" applyFill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2" fontId="27" fillId="6" borderId="13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6" borderId="15" xfId="0" applyNumberFormat="1" applyFont="1" applyFill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2" fillId="4" borderId="43" xfId="0" applyNumberFormat="1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3" borderId="62" xfId="0" applyFont="1" applyFill="1" applyBorder="1" applyAlignment="1">
      <alignment horizontal="center" vertical="center" wrapText="1" readingOrder="2"/>
    </xf>
    <xf numFmtId="0" fontId="20" fillId="3" borderId="63" xfId="0" applyFont="1" applyFill="1" applyBorder="1" applyAlignment="1">
      <alignment horizontal="center" vertical="center" wrapText="1" readingOrder="2"/>
    </xf>
    <xf numFmtId="0" fontId="20" fillId="3" borderId="32" xfId="0" applyFont="1" applyFill="1" applyBorder="1" applyAlignment="1">
      <alignment horizontal="center" vertical="center" readingOrder="2"/>
    </xf>
    <xf numFmtId="0" fontId="20" fillId="3" borderId="33" xfId="0" applyFont="1" applyFill="1" applyBorder="1" applyAlignment="1">
      <alignment horizontal="center" vertical="center" readingOrder="2"/>
    </xf>
    <xf numFmtId="0" fontId="16" fillId="6" borderId="34" xfId="0" applyFont="1" applyFill="1" applyBorder="1" applyAlignment="1">
      <alignment horizontal="center" vertical="center" wrapText="1" readingOrder="2"/>
    </xf>
    <xf numFmtId="0" fontId="16" fillId="6" borderId="22" xfId="0" applyFont="1" applyFill="1" applyBorder="1" applyAlignment="1">
      <alignment horizontal="center" vertical="center" wrapText="1" readingOrder="2"/>
    </xf>
    <xf numFmtId="0" fontId="20" fillId="7" borderId="35" xfId="0" applyFont="1" applyFill="1" applyBorder="1" applyAlignment="1">
      <alignment horizontal="center" vertical="center" wrapText="1" readingOrder="2"/>
    </xf>
    <xf numFmtId="0" fontId="20" fillId="7" borderId="23" xfId="0" applyFont="1" applyFill="1" applyBorder="1" applyAlignment="1">
      <alignment horizontal="center" vertical="center" wrapText="1" readingOrder="2"/>
    </xf>
    <xf numFmtId="0" fontId="33" fillId="10" borderId="51" xfId="0" applyFont="1" applyFill="1" applyBorder="1" applyAlignment="1">
      <alignment horizontal="center" vertical="center" wrapText="1"/>
    </xf>
    <xf numFmtId="0" fontId="33" fillId="10" borderId="52" xfId="0" applyFont="1" applyFill="1" applyBorder="1" applyAlignment="1">
      <alignment horizontal="center" vertical="center" wrapText="1"/>
    </xf>
    <xf numFmtId="0" fontId="33" fillId="10" borderId="53" xfId="0" applyFont="1" applyFill="1" applyBorder="1" applyAlignment="1">
      <alignment horizontal="center" vertical="center" wrapText="1"/>
    </xf>
    <xf numFmtId="0" fontId="33" fillId="10" borderId="54" xfId="0" applyFont="1" applyFill="1" applyBorder="1" applyAlignment="1">
      <alignment horizontal="center" vertical="center" wrapText="1"/>
    </xf>
    <xf numFmtId="0" fontId="33" fillId="10" borderId="55" xfId="0" applyFont="1" applyFill="1" applyBorder="1" applyAlignment="1">
      <alignment horizontal="center" vertical="center" wrapText="1"/>
    </xf>
    <xf numFmtId="0" fontId="33" fillId="10" borderId="56" xfId="0" applyFont="1" applyFill="1" applyBorder="1" applyAlignment="1">
      <alignment horizontal="center" vertical="center" wrapText="1"/>
    </xf>
    <xf numFmtId="0" fontId="33" fillId="11" borderId="51" xfId="0" applyFont="1" applyFill="1" applyBorder="1" applyAlignment="1">
      <alignment horizontal="center" vertical="center" wrapText="1"/>
    </xf>
    <xf numFmtId="0" fontId="33" fillId="11" borderId="52" xfId="0" applyFont="1" applyFill="1" applyBorder="1" applyAlignment="1">
      <alignment horizontal="center" vertical="center" wrapText="1"/>
    </xf>
    <xf numFmtId="0" fontId="33" fillId="11" borderId="53" xfId="0" applyFont="1" applyFill="1" applyBorder="1" applyAlignment="1">
      <alignment horizontal="center" vertical="center" wrapText="1"/>
    </xf>
    <xf numFmtId="0" fontId="33" fillId="11" borderId="54" xfId="0" applyFont="1" applyFill="1" applyBorder="1" applyAlignment="1">
      <alignment horizontal="center" vertical="center" wrapText="1"/>
    </xf>
    <xf numFmtId="0" fontId="33" fillId="11" borderId="55" xfId="0" applyFont="1" applyFill="1" applyBorder="1" applyAlignment="1">
      <alignment horizontal="center" vertical="center" wrapText="1"/>
    </xf>
    <xf numFmtId="0" fontId="33" fillId="11" borderId="56" xfId="0" applyFont="1" applyFill="1" applyBorder="1" applyAlignment="1">
      <alignment horizontal="center" vertical="center" wrapText="1"/>
    </xf>
    <xf numFmtId="0" fontId="33" fillId="12" borderId="51" xfId="0" applyFont="1" applyFill="1" applyBorder="1" applyAlignment="1">
      <alignment horizontal="center" vertical="center" wrapText="1"/>
    </xf>
    <xf numFmtId="0" fontId="33" fillId="12" borderId="52" xfId="0" applyFont="1" applyFill="1" applyBorder="1" applyAlignment="1">
      <alignment horizontal="center" vertical="center" wrapText="1"/>
    </xf>
    <xf numFmtId="0" fontId="33" fillId="12" borderId="53" xfId="0" applyFont="1" applyFill="1" applyBorder="1" applyAlignment="1">
      <alignment horizontal="center" vertical="center" wrapText="1"/>
    </xf>
    <xf numFmtId="0" fontId="33" fillId="12" borderId="54" xfId="0" applyFont="1" applyFill="1" applyBorder="1" applyAlignment="1">
      <alignment horizontal="center" vertical="center" wrapText="1"/>
    </xf>
    <xf numFmtId="0" fontId="33" fillId="12" borderId="55" xfId="0" applyFont="1" applyFill="1" applyBorder="1" applyAlignment="1">
      <alignment horizontal="center" vertical="center" wrapText="1"/>
    </xf>
    <xf numFmtId="0" fontId="33" fillId="12" borderId="56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 readingOrder="2"/>
    </xf>
    <xf numFmtId="0" fontId="20" fillId="3" borderId="33" xfId="0" applyFont="1" applyFill="1" applyBorder="1" applyAlignment="1">
      <alignment horizontal="center" vertical="center" wrapText="1" readingOrder="2"/>
    </xf>
    <xf numFmtId="0" fontId="40" fillId="6" borderId="26" xfId="0" applyFont="1" applyFill="1" applyBorder="1" applyAlignment="1">
      <alignment horizontal="center" readingOrder="1"/>
    </xf>
    <xf numFmtId="0" fontId="40" fillId="6" borderId="27" xfId="0" applyFont="1" applyFill="1" applyBorder="1" applyAlignment="1">
      <alignment horizontal="center" readingOrder="1"/>
    </xf>
    <xf numFmtId="0" fontId="40" fillId="6" borderId="28" xfId="0" applyFont="1" applyFill="1" applyBorder="1" applyAlignment="1">
      <alignment horizontal="center" readingOrder="1"/>
    </xf>
    <xf numFmtId="0" fontId="39" fillId="6" borderId="29" xfId="0" applyFont="1" applyFill="1" applyBorder="1" applyAlignment="1">
      <alignment horizontal="center" vertical="center"/>
    </xf>
    <xf numFmtId="0" fontId="39" fillId="6" borderId="30" xfId="0" applyFont="1" applyFill="1" applyBorder="1" applyAlignment="1">
      <alignment horizontal="center" vertical="center"/>
    </xf>
    <xf numFmtId="0" fontId="39" fillId="6" borderId="31" xfId="0" applyFont="1" applyFill="1" applyBorder="1" applyAlignment="1">
      <alignment horizontal="center" vertical="center"/>
    </xf>
    <xf numFmtId="0" fontId="20" fillId="7" borderId="36" xfId="0" applyFont="1" applyFill="1" applyBorder="1" applyAlignment="1">
      <alignment horizontal="center" vertical="center" wrapText="1" readingOrder="2"/>
    </xf>
    <xf numFmtId="0" fontId="20" fillId="7" borderId="37" xfId="0" applyFont="1" applyFill="1" applyBorder="1" applyAlignment="1">
      <alignment horizontal="center" vertical="center" wrapText="1" readingOrder="2"/>
    </xf>
    <xf numFmtId="0" fontId="42" fillId="7" borderId="32" xfId="0" applyFont="1" applyFill="1" applyBorder="1" applyAlignment="1">
      <alignment horizontal="center" vertical="center" wrapText="1" readingOrder="2"/>
    </xf>
    <xf numFmtId="0" fontId="42" fillId="7" borderId="33" xfId="0" applyFont="1" applyFill="1" applyBorder="1" applyAlignment="1">
      <alignment horizontal="center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"/>
  <sheetViews>
    <sheetView tabSelected="1" zoomScale="89" zoomScaleNormal="89" workbookViewId="0">
      <pane xSplit="17" ySplit="8" topLeftCell="R9" activePane="bottomRight" state="frozen"/>
      <selection pane="topRight" activeCell="R1" sqref="R1"/>
      <selection pane="bottomLeft" activeCell="A9" sqref="A9"/>
      <selection pane="bottomRight" activeCell="J17" sqref="J17"/>
    </sheetView>
  </sheetViews>
  <sheetFormatPr defaultColWidth="9" defaultRowHeight="15"/>
  <cols>
    <col min="1" max="1" width="3" style="112" customWidth="1"/>
    <col min="2" max="2" width="17.625" customWidth="1"/>
    <col min="3" max="3" width="11.125" customWidth="1"/>
    <col min="4" max="4" width="8.875" customWidth="1"/>
    <col min="5" max="5" width="13.125" hidden="1" customWidth="1"/>
    <col min="6" max="7" width="13.75" customWidth="1"/>
    <col min="8" max="8" width="9.75" customWidth="1"/>
    <col min="9" max="10" width="13" customWidth="1"/>
    <col min="11" max="11" width="11.875" hidden="1" customWidth="1"/>
    <col min="12" max="12" width="14.625" customWidth="1"/>
    <col min="13" max="13" width="12.875" customWidth="1"/>
    <col min="14" max="14" width="12.875" hidden="1" customWidth="1"/>
    <col min="15" max="15" width="14.75" customWidth="1"/>
    <col min="16" max="17" width="11.75" customWidth="1"/>
    <col min="18" max="18" width="250.75" style="112" customWidth="1"/>
    <col min="19" max="19" width="9" style="112"/>
    <col min="20" max="20" width="0" style="112" hidden="1" customWidth="1"/>
    <col min="21" max="21" width="10" style="112" hidden="1" customWidth="1"/>
    <col min="22" max="22" width="11.375" style="112" hidden="1" customWidth="1"/>
    <col min="23" max="24" width="12.125" style="112" hidden="1" customWidth="1"/>
    <col min="25" max="25" width="11.875" style="112" hidden="1" customWidth="1"/>
    <col min="26" max="56" width="9" style="112"/>
  </cols>
  <sheetData>
    <row r="1" spans="1:56" s="112" customFormat="1" ht="15.75" thickBot="1"/>
    <row r="2" spans="1:56" s="112" customFormat="1" ht="36.75" customHeight="1" thickTop="1" thickBot="1">
      <c r="B2" s="113"/>
      <c r="C2" s="113"/>
      <c r="D2" s="113"/>
      <c r="E2" s="113"/>
      <c r="F2" s="114"/>
      <c r="G2" s="115"/>
      <c r="H2" s="262" t="s">
        <v>16</v>
      </c>
      <c r="I2" s="263"/>
      <c r="J2" s="263"/>
      <c r="K2" s="263"/>
      <c r="L2" s="263"/>
      <c r="M2" s="264"/>
      <c r="N2" s="170"/>
      <c r="O2" s="115"/>
      <c r="P2" s="115"/>
      <c r="Q2" s="115"/>
    </row>
    <row r="3" spans="1:56" ht="32.25" customHeight="1" thickTop="1" thickBot="1">
      <c r="B3" s="232" t="s">
        <v>38</v>
      </c>
      <c r="C3" s="233"/>
      <c r="D3" s="167">
        <v>1700</v>
      </c>
      <c r="E3" s="113"/>
      <c r="F3" s="120"/>
      <c r="G3" s="115"/>
      <c r="H3" s="265" t="s">
        <v>15</v>
      </c>
      <c r="I3" s="266"/>
      <c r="J3" s="266"/>
      <c r="K3" s="266"/>
      <c r="L3" s="266"/>
      <c r="M3" s="267"/>
      <c r="N3" s="171"/>
      <c r="O3" s="115"/>
      <c r="P3" s="115"/>
      <c r="Q3" s="115"/>
    </row>
    <row r="4" spans="1:56" s="112" customFormat="1" ht="11.25" customHeight="1" thickTop="1" thickBot="1">
      <c r="Q4" s="115"/>
    </row>
    <row r="5" spans="1:56" ht="32.25" customHeight="1" thickTop="1">
      <c r="B5" s="234" t="s">
        <v>14</v>
      </c>
      <c r="C5" s="236" t="s">
        <v>35</v>
      </c>
      <c r="D5" s="237"/>
      <c r="E5" s="238" t="s">
        <v>47</v>
      </c>
      <c r="F5" s="240" t="s">
        <v>0</v>
      </c>
      <c r="G5" s="260" t="s">
        <v>49</v>
      </c>
      <c r="H5" s="261"/>
      <c r="I5" s="270" t="s">
        <v>50</v>
      </c>
      <c r="J5" s="271"/>
      <c r="K5" s="238" t="s">
        <v>48</v>
      </c>
      <c r="L5" s="260" t="s">
        <v>5</v>
      </c>
      <c r="M5" s="261"/>
      <c r="N5" s="238" t="s">
        <v>51</v>
      </c>
      <c r="O5" s="268" t="s">
        <v>30</v>
      </c>
      <c r="P5" s="269"/>
      <c r="Q5" s="115"/>
      <c r="S5" s="121"/>
      <c r="T5" s="242" t="s">
        <v>27</v>
      </c>
      <c r="U5" s="243"/>
      <c r="V5" s="248" t="s">
        <v>17</v>
      </c>
      <c r="W5" s="249"/>
      <c r="X5" s="254" t="s">
        <v>29</v>
      </c>
      <c r="Y5" s="255"/>
    </row>
    <row r="6" spans="1:56" ht="19.5" customHeight="1" thickBot="1">
      <c r="B6" s="235"/>
      <c r="C6" s="105" t="s">
        <v>21</v>
      </c>
      <c r="D6" s="106" t="s">
        <v>20</v>
      </c>
      <c r="E6" s="239"/>
      <c r="F6" s="241"/>
      <c r="G6" s="105" t="s">
        <v>21</v>
      </c>
      <c r="H6" s="106" t="s">
        <v>20</v>
      </c>
      <c r="I6" s="107" t="s">
        <v>21</v>
      </c>
      <c r="J6" s="108" t="s">
        <v>20</v>
      </c>
      <c r="K6" s="239"/>
      <c r="L6" s="109" t="s">
        <v>21</v>
      </c>
      <c r="M6" s="110" t="s">
        <v>20</v>
      </c>
      <c r="N6" s="239"/>
      <c r="O6" s="111" t="s">
        <v>21</v>
      </c>
      <c r="P6" s="132" t="s">
        <v>20</v>
      </c>
      <c r="Q6" s="115"/>
      <c r="S6" s="121"/>
      <c r="T6" s="244"/>
      <c r="U6" s="245"/>
      <c r="V6" s="250"/>
      <c r="W6" s="251"/>
      <c r="X6" s="256"/>
      <c r="Y6" s="257"/>
    </row>
    <row r="7" spans="1:56" ht="20.100000000000001" customHeight="1" thickTop="1">
      <c r="B7" s="217" t="s">
        <v>1</v>
      </c>
      <c r="C7" s="95">
        <v>3.1</v>
      </c>
      <c r="D7" s="96" t="s">
        <v>23</v>
      </c>
      <c r="E7" s="97">
        <f>F7*IF(D7="g/L",C7,IF(D7="µg/mL",C7/10^3,IF(D7="µg/L",C7/10^6,IF(D7="mg/dL",C7/100,IF(D7="mg/L",C7/1000,IF(D7="mg/mL",C7,IF(D7="ng/mL",C7/10^6,"")))))))</f>
        <v>0.62</v>
      </c>
      <c r="F7" s="98">
        <v>20</v>
      </c>
      <c r="G7" s="99">
        <f>IF(COUNT(C7,F7,H7)&lt;2,"",C7*F7)</f>
        <v>62</v>
      </c>
      <c r="H7" s="100" t="str">
        <f>IF(COUNTA(D7)=1,D7,"")</f>
        <v>mg/dL</v>
      </c>
      <c r="I7" s="169" t="str">
        <f>IF(COUNT(G7)&lt;1,"",IF(J7="µg/mL",E7*10^3,IF(J7="µg/L",E7*10^6,IF(J7="g/L",E7,IF(J7="mg/dL",E7*10^2,IF(J7="mg/L",E7*10^3,IF(J7="mg/mL",E7,IF(J7="ng/mL",E7*10^6,""))))))))</f>
        <v/>
      </c>
      <c r="J7" s="168"/>
      <c r="K7" s="102"/>
      <c r="L7" s="103" t="s">
        <v>37</v>
      </c>
      <c r="M7" s="104" t="s">
        <v>37</v>
      </c>
      <c r="N7" s="172">
        <f>E7*($D$3/1000)</f>
        <v>1.054</v>
      </c>
      <c r="O7" s="101">
        <f>IF(COUNT(G7,$D$3)&lt;2,"",IF(P7="µg/24h",N7*10^6,IF(P7="g/24h",N7,IF(P7="mg/24h",N7*10^3,IF(P7="ng/24h",N7*10^9,"")))))</f>
        <v>1054</v>
      </c>
      <c r="P7" s="133" t="s">
        <v>31</v>
      </c>
      <c r="Q7" s="115"/>
      <c r="S7" s="122"/>
      <c r="T7" s="244"/>
      <c r="U7" s="245"/>
      <c r="V7" s="250"/>
      <c r="W7" s="251"/>
      <c r="X7" s="256"/>
      <c r="Y7" s="257"/>
    </row>
    <row r="8" spans="1:56" ht="3.75" customHeight="1">
      <c r="B8" s="209"/>
      <c r="C8" s="210"/>
      <c r="D8" s="211"/>
      <c r="E8" s="212"/>
      <c r="F8" s="212"/>
      <c r="G8" s="210"/>
      <c r="H8" s="211"/>
      <c r="I8" s="210"/>
      <c r="J8" s="211"/>
      <c r="K8" s="212"/>
      <c r="L8" s="213"/>
      <c r="M8" s="214"/>
      <c r="N8" s="215"/>
      <c r="O8" s="210"/>
      <c r="P8" s="216"/>
      <c r="Q8" s="115"/>
      <c r="S8" s="122"/>
      <c r="T8" s="246"/>
      <c r="U8" s="247"/>
      <c r="V8" s="252"/>
      <c r="W8" s="253"/>
      <c r="X8" s="258"/>
      <c r="Y8" s="259"/>
    </row>
    <row r="9" spans="1:56" ht="20.100000000000001" customHeight="1">
      <c r="B9" s="199" t="s">
        <v>3</v>
      </c>
      <c r="C9" s="200">
        <v>7.5</v>
      </c>
      <c r="D9" s="201" t="s">
        <v>23</v>
      </c>
      <c r="E9" s="202">
        <f>F9*IF(D9="g/L",C9,IF(D9="µg/mL",C9/10^3,IF(D9="µg/L",C9/10^6,IF(D9="mg/dL",C9/100,IF(D9="mg/L",C9/1000,IF(D9="mg/mL",C9,IF(D9="ng/mL",C9/10^6,"")))))))</f>
        <v>7.4999999999999997E-2</v>
      </c>
      <c r="F9" s="203">
        <v>1</v>
      </c>
      <c r="G9" s="99">
        <f>IF(COUNT(C9,F9)=2,C9*F9,"")</f>
        <v>7.5</v>
      </c>
      <c r="H9" s="204" t="str">
        <f>IF(COUNTA(D9)=1,D9,"")</f>
        <v>mg/dL</v>
      </c>
      <c r="I9" s="99" t="str">
        <f t="shared" ref="I9:I18" si="0">IF(COUNT(G9)&lt;1,"",IF(J9="µg/mL",E9*10^3,IF(J9="µg/L",E9*10^6,IF(J9="g/L",E9,IF(J9="mg/dL",E9*10^2,IF(J9="mg/L",E9*10^3,IF(J9="mg/mL",E9,IF(J9="ng/mL",E9*10^6,""))))))))</f>
        <v/>
      </c>
      <c r="J9" s="201"/>
      <c r="K9" s="205">
        <f>E9/$E$7</f>
        <v>0.12096774193548386</v>
      </c>
      <c r="L9" s="218">
        <f>IF(COUNT(G9,$G$7)&lt;2,"",IF(M9="µg/mg Cr",K9*10^3,IF(M9="mg/g Cr",K9*10^3,IF(M9="mg/mg Cr",K9,IF(M9="ng/mg Cr",K9*10^6,"")))))</f>
        <v>0.12096774193548386</v>
      </c>
      <c r="M9" s="206" t="s">
        <v>18</v>
      </c>
      <c r="N9" s="207">
        <f t="shared" ref="N9:N18" si="1">E9*($D$3/1000)</f>
        <v>0.1275</v>
      </c>
      <c r="O9" s="99">
        <f t="shared" ref="O9:O18" si="2">IF(COUNT(G9,$D$3)&lt;2,"",IF(P9="µg/24h",N9*10^6,IF(P9="g/24h",N9,IF(P9="mg/24h",N9*10^3,IF(P9="ng/24h",N9*10^9,"")))))</f>
        <v>127.5</v>
      </c>
      <c r="P9" s="208" t="s">
        <v>31</v>
      </c>
      <c r="Q9" s="115"/>
      <c r="T9" s="191"/>
      <c r="U9" s="192"/>
      <c r="V9" s="188"/>
      <c r="W9" s="189"/>
      <c r="X9" s="184"/>
      <c r="Y9" s="185"/>
    </row>
    <row r="10" spans="1:56" ht="20.100000000000001" customHeight="1">
      <c r="B10" s="136" t="s">
        <v>12</v>
      </c>
      <c r="C10" s="38"/>
      <c r="D10" s="39"/>
      <c r="E10" s="35" t="e">
        <f t="shared" ref="E10:E17" si="3">F10*IF(D10="g/L",C10,IF(D10="µg/mL",C10/10^3,IF(D10="µg/L",C10/10^6,IF(D10="mg/dL",C10/100,IF(D10="mg/L",C10/1000,IF(D10="mg/mL",C10,IF(D10="ng/mL",C10/10^6,"")))))))</f>
        <v>#VALUE!</v>
      </c>
      <c r="F10" s="25"/>
      <c r="G10" s="60" t="str">
        <f>IF(COUNT(C10,F10)=2,C10*F10,"")</f>
        <v/>
      </c>
      <c r="H10" s="61" t="str">
        <f t="shared" ref="H10:H18" si="4">IF(COUNTA(D10)=1,D10,"")</f>
        <v/>
      </c>
      <c r="I10" s="60" t="str">
        <f t="shared" si="0"/>
        <v/>
      </c>
      <c r="J10" s="80"/>
      <c r="K10" s="15" t="e">
        <f>E10/$E$7</f>
        <v>#VALUE!</v>
      </c>
      <c r="L10" s="219" t="str">
        <f t="shared" ref="L10:L18" si="5">IF(COUNT(G10,$G$7)&lt;2,"",IF(M10="µg/mg Cr",K10*10^3,IF(M10="mg/g Cr",K10*10^3,IF(M10="mg/mg Cr",K10,IF(M10="ng/mg Cr",K10*10^6,"")))))</f>
        <v/>
      </c>
      <c r="M10" s="84"/>
      <c r="N10" s="174" t="e">
        <f t="shared" si="1"/>
        <v>#VALUE!</v>
      </c>
      <c r="O10" s="60" t="str">
        <f t="shared" si="2"/>
        <v/>
      </c>
      <c r="P10" s="137"/>
      <c r="Q10" s="115"/>
      <c r="T10" s="191" t="s">
        <v>53</v>
      </c>
      <c r="U10" s="192" t="s">
        <v>28</v>
      </c>
      <c r="V10" s="188" t="s">
        <v>43</v>
      </c>
      <c r="W10" s="189" t="s">
        <v>34</v>
      </c>
      <c r="X10" s="186" t="s">
        <v>45</v>
      </c>
      <c r="Y10" s="187" t="s">
        <v>32</v>
      </c>
    </row>
    <row r="11" spans="1:56" ht="20.100000000000001" customHeight="1">
      <c r="B11" s="138" t="s">
        <v>22</v>
      </c>
      <c r="C11" s="40"/>
      <c r="D11" s="41"/>
      <c r="E11" s="6" t="e">
        <f t="shared" si="3"/>
        <v>#VALUE!</v>
      </c>
      <c r="F11" s="26"/>
      <c r="G11" s="62" t="str">
        <f t="shared" ref="G11:G18" si="6">IF(COUNT(C11,F11)=2,C11*F11,"")</f>
        <v/>
      </c>
      <c r="H11" s="63" t="str">
        <f t="shared" si="4"/>
        <v/>
      </c>
      <c r="I11" s="62" t="str">
        <f t="shared" si="0"/>
        <v/>
      </c>
      <c r="J11" s="41"/>
      <c r="K11" s="16" t="e">
        <f>E11/$E$7</f>
        <v>#VALUE!</v>
      </c>
      <c r="L11" s="220" t="str">
        <f t="shared" si="5"/>
        <v/>
      </c>
      <c r="M11" s="85"/>
      <c r="N11" s="175" t="e">
        <f t="shared" si="1"/>
        <v>#VALUE!</v>
      </c>
      <c r="O11" s="62" t="str">
        <f t="shared" si="2"/>
        <v/>
      </c>
      <c r="P11" s="139"/>
      <c r="Q11" s="115"/>
      <c r="T11" s="191" t="s">
        <v>54</v>
      </c>
      <c r="U11" s="192" t="s">
        <v>46</v>
      </c>
      <c r="V11" s="190" t="s">
        <v>42</v>
      </c>
      <c r="W11" s="189" t="s">
        <v>19</v>
      </c>
      <c r="X11" s="184" t="s">
        <v>44</v>
      </c>
      <c r="Y11" s="185" t="s">
        <v>31</v>
      </c>
    </row>
    <row r="12" spans="1:56" ht="20.100000000000001" customHeight="1">
      <c r="B12" s="140" t="s">
        <v>11</v>
      </c>
      <c r="C12" s="42"/>
      <c r="D12" s="43"/>
      <c r="E12" s="7" t="e">
        <f t="shared" si="3"/>
        <v>#VALUE!</v>
      </c>
      <c r="F12" s="27"/>
      <c r="G12" s="64" t="str">
        <f t="shared" si="6"/>
        <v/>
      </c>
      <c r="H12" s="65" t="str">
        <f t="shared" si="4"/>
        <v/>
      </c>
      <c r="I12" s="64" t="str">
        <f t="shared" si="0"/>
        <v/>
      </c>
      <c r="J12" s="43"/>
      <c r="K12" s="94" t="e">
        <f>E12/$E$7</f>
        <v>#VALUE!</v>
      </c>
      <c r="L12" s="221" t="str">
        <f t="shared" si="5"/>
        <v/>
      </c>
      <c r="M12" s="86"/>
      <c r="N12" s="176" t="e">
        <f t="shared" si="1"/>
        <v>#VALUE!</v>
      </c>
      <c r="O12" s="64" t="str">
        <f t="shared" si="2"/>
        <v/>
      </c>
      <c r="P12" s="141"/>
      <c r="Q12" s="115"/>
      <c r="T12" s="191" t="s">
        <v>40</v>
      </c>
      <c r="U12" s="193" t="s">
        <v>25</v>
      </c>
      <c r="V12" s="190" t="s">
        <v>57</v>
      </c>
      <c r="W12" s="189" t="s">
        <v>18</v>
      </c>
      <c r="X12" s="196" t="s">
        <v>60</v>
      </c>
      <c r="Y12" s="185" t="s">
        <v>52</v>
      </c>
    </row>
    <row r="13" spans="1:56" s="2" customFormat="1" ht="20.100000000000001" customHeight="1">
      <c r="A13" s="116"/>
      <c r="B13" s="142" t="s">
        <v>6</v>
      </c>
      <c r="C13" s="44">
        <v>178.5</v>
      </c>
      <c r="D13" s="45" t="s">
        <v>24</v>
      </c>
      <c r="E13" s="8">
        <f t="shared" si="3"/>
        <v>0.17849999999999999</v>
      </c>
      <c r="F13" s="28">
        <v>1</v>
      </c>
      <c r="G13" s="66">
        <f t="shared" si="6"/>
        <v>178.5</v>
      </c>
      <c r="H13" s="67" t="str">
        <f t="shared" si="4"/>
        <v>mg/L</v>
      </c>
      <c r="I13" s="66" t="str">
        <f t="shared" si="0"/>
        <v/>
      </c>
      <c r="J13" s="45"/>
      <c r="K13" s="17">
        <f t="shared" ref="K13:K18" si="7">E13/$E$7</f>
        <v>0.28790322580645161</v>
      </c>
      <c r="L13" s="222">
        <f t="shared" si="5"/>
        <v>287.90322580645159</v>
      </c>
      <c r="M13" s="87" t="s">
        <v>19</v>
      </c>
      <c r="N13" s="177">
        <f t="shared" si="1"/>
        <v>0.30345</v>
      </c>
      <c r="O13" s="66">
        <f>IF(COUNT(G13,$D$3)&lt;2,"",IF(P13="µg/24h",N13*10^6,IF(P13="g/24h",N13,IF(P13="mg/24h",N13*10^3,IF(P13="ng/24h",N13*10^9,"")))))</f>
        <v>303.45</v>
      </c>
      <c r="P13" s="143" t="s">
        <v>31</v>
      </c>
      <c r="Q13" s="115"/>
      <c r="R13" s="116"/>
      <c r="S13" s="116"/>
      <c r="T13" s="191" t="s">
        <v>41</v>
      </c>
      <c r="U13" s="192" t="s">
        <v>23</v>
      </c>
      <c r="V13" s="188" t="s">
        <v>58</v>
      </c>
      <c r="W13" s="189" t="s">
        <v>36</v>
      </c>
      <c r="X13" s="184" t="s">
        <v>61</v>
      </c>
      <c r="Y13" s="185" t="s">
        <v>33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</row>
    <row r="14" spans="1:56" s="3" customFormat="1" ht="20.100000000000001" customHeight="1">
      <c r="A14" s="117"/>
      <c r="B14" s="144" t="s">
        <v>13</v>
      </c>
      <c r="C14" s="46"/>
      <c r="D14" s="47"/>
      <c r="E14" s="9" t="e">
        <f t="shared" si="3"/>
        <v>#VALUE!</v>
      </c>
      <c r="F14" s="29"/>
      <c r="G14" s="68" t="str">
        <f t="shared" si="6"/>
        <v/>
      </c>
      <c r="H14" s="69" t="str">
        <f t="shared" si="4"/>
        <v/>
      </c>
      <c r="I14" s="68" t="str">
        <f t="shared" si="0"/>
        <v/>
      </c>
      <c r="J14" s="47"/>
      <c r="K14" s="18" t="e">
        <f t="shared" si="7"/>
        <v>#VALUE!</v>
      </c>
      <c r="L14" s="223" t="str">
        <f t="shared" si="5"/>
        <v/>
      </c>
      <c r="M14" s="88"/>
      <c r="N14" s="178" t="e">
        <f t="shared" si="1"/>
        <v>#VALUE!</v>
      </c>
      <c r="O14" s="68" t="str">
        <f>IF(COUNT(G14,$D$3)&lt;2,"",IF(P14="µg/24h",N14*10^6,IF(P14="g/24h",N14,IF(P14="mg/24h",N14*10^3,IF(P14="ng/24h",N14*10^9,"")))))</f>
        <v/>
      </c>
      <c r="P14" s="145"/>
      <c r="Q14" s="115"/>
      <c r="R14" s="117"/>
      <c r="S14" s="117"/>
      <c r="T14" s="191" t="s">
        <v>55</v>
      </c>
      <c r="U14" s="192" t="s">
        <v>24</v>
      </c>
      <c r="V14" s="112"/>
      <c r="W14" s="112"/>
      <c r="X14" s="112"/>
      <c r="Y14" s="112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</row>
    <row r="15" spans="1:56" s="4" customFormat="1" ht="20.100000000000001" customHeight="1">
      <c r="A15" s="118"/>
      <c r="B15" s="146" t="s">
        <v>7</v>
      </c>
      <c r="C15" s="48"/>
      <c r="D15" s="49"/>
      <c r="E15" s="10" t="e">
        <f t="shared" si="3"/>
        <v>#VALUE!</v>
      </c>
      <c r="F15" s="30"/>
      <c r="G15" s="70" t="str">
        <f t="shared" si="6"/>
        <v/>
      </c>
      <c r="H15" s="71" t="str">
        <f t="shared" si="4"/>
        <v/>
      </c>
      <c r="I15" s="70" t="str">
        <f t="shared" si="0"/>
        <v/>
      </c>
      <c r="J15" s="49"/>
      <c r="K15" s="19" t="e">
        <f t="shared" si="7"/>
        <v>#VALUE!</v>
      </c>
      <c r="L15" s="224" t="str">
        <f t="shared" si="5"/>
        <v/>
      </c>
      <c r="M15" s="83"/>
      <c r="N15" s="82" t="e">
        <f t="shared" si="1"/>
        <v>#VALUE!</v>
      </c>
      <c r="O15" s="70" t="str">
        <f t="shared" si="2"/>
        <v/>
      </c>
      <c r="P15" s="147"/>
      <c r="Q15" s="115"/>
      <c r="R15" s="118"/>
      <c r="S15" s="118"/>
      <c r="T15" s="191" t="s">
        <v>56</v>
      </c>
      <c r="U15" s="192" t="s">
        <v>39</v>
      </c>
      <c r="V15" s="112"/>
      <c r="W15" s="112"/>
      <c r="X15" s="112"/>
      <c r="Y15" s="112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</row>
    <row r="16" spans="1:56" s="4" customFormat="1" ht="20.100000000000001" customHeight="1" thickBot="1">
      <c r="A16" s="118"/>
      <c r="B16" s="148" t="s">
        <v>8</v>
      </c>
      <c r="C16" s="50"/>
      <c r="D16" s="51"/>
      <c r="E16" s="12" t="e">
        <f t="shared" si="3"/>
        <v>#VALUE!</v>
      </c>
      <c r="F16" s="31"/>
      <c r="G16" s="72" t="str">
        <f>IF(COUNT(C16,F16)=2,C16*F16,"")</f>
        <v/>
      </c>
      <c r="H16" s="73" t="str">
        <f t="shared" si="4"/>
        <v/>
      </c>
      <c r="I16" s="72" t="str">
        <f t="shared" si="0"/>
        <v/>
      </c>
      <c r="J16" s="51"/>
      <c r="K16" s="20" t="e">
        <f t="shared" si="7"/>
        <v>#VALUE!</v>
      </c>
      <c r="L16" s="225" t="str">
        <f t="shared" si="5"/>
        <v/>
      </c>
      <c r="M16" s="89"/>
      <c r="N16" s="179" t="e">
        <f t="shared" si="1"/>
        <v>#VALUE!</v>
      </c>
      <c r="O16" s="72" t="str">
        <f t="shared" si="2"/>
        <v/>
      </c>
      <c r="P16" s="149"/>
      <c r="Q16" s="115"/>
      <c r="R16" s="118"/>
      <c r="S16" s="118"/>
      <c r="T16" s="194"/>
      <c r="U16" s="195" t="s">
        <v>26</v>
      </c>
      <c r="V16" s="112"/>
      <c r="W16" s="112"/>
      <c r="X16" s="112"/>
      <c r="Y16" s="112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</row>
    <row r="17" spans="1:56" s="2" customFormat="1" ht="20.100000000000001" customHeight="1">
      <c r="A17" s="116"/>
      <c r="B17" s="150" t="s">
        <v>4</v>
      </c>
      <c r="C17" s="52">
        <v>6.5</v>
      </c>
      <c r="D17" s="53" t="s">
        <v>23</v>
      </c>
      <c r="E17" s="14">
        <f t="shared" si="3"/>
        <v>0.32500000000000001</v>
      </c>
      <c r="F17" s="32">
        <v>5</v>
      </c>
      <c r="G17" s="74">
        <f>IF(COUNT(C17,F17)=2,C17*F17,"")</f>
        <v>32.5</v>
      </c>
      <c r="H17" s="75" t="str">
        <f t="shared" si="4"/>
        <v>mg/dL</v>
      </c>
      <c r="I17" s="74" t="str">
        <f t="shared" si="0"/>
        <v/>
      </c>
      <c r="J17" s="53"/>
      <c r="K17" s="21">
        <f t="shared" si="7"/>
        <v>0.52419354838709675</v>
      </c>
      <c r="L17" s="226">
        <f t="shared" si="5"/>
        <v>0.52419354838709675</v>
      </c>
      <c r="M17" s="90" t="s">
        <v>18</v>
      </c>
      <c r="N17" s="180">
        <f t="shared" si="1"/>
        <v>0.55249999999999999</v>
      </c>
      <c r="O17" s="74">
        <f t="shared" si="2"/>
        <v>552.5</v>
      </c>
      <c r="P17" s="151" t="s">
        <v>31</v>
      </c>
      <c r="Q17" s="115"/>
      <c r="R17" s="116"/>
      <c r="S17" s="116"/>
      <c r="T17" s="116"/>
      <c r="U17" s="112"/>
      <c r="V17" s="112"/>
      <c r="W17" s="112"/>
      <c r="X17" s="112"/>
      <c r="Y17" s="112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</row>
    <row r="18" spans="1:56" s="5" customFormat="1" ht="20.100000000000001" customHeight="1">
      <c r="A18" s="119"/>
      <c r="B18" s="152" t="s">
        <v>2</v>
      </c>
      <c r="C18" s="54">
        <v>64.3</v>
      </c>
      <c r="D18" s="55" t="s">
        <v>23</v>
      </c>
      <c r="E18" s="13">
        <f>F18*IF(D18="g/L",C18,IF(D18="µg/mL",C18/10^3,IF(D18="µg/L",C18/10^6,IF(D18="mg/dL",C18/100,IF(D18="mg/L",C18/1000,IF(D18="mg/mL",C18,IF(D18="ng/mL",C18/10^6,"")))))))</f>
        <v>0.64300000000000002</v>
      </c>
      <c r="F18" s="33">
        <v>1</v>
      </c>
      <c r="G18" s="76">
        <f t="shared" si="6"/>
        <v>64.3</v>
      </c>
      <c r="H18" s="77" t="str">
        <f t="shared" si="4"/>
        <v>mg/dL</v>
      </c>
      <c r="I18" s="76" t="str">
        <f t="shared" si="0"/>
        <v/>
      </c>
      <c r="J18" s="55"/>
      <c r="K18" s="22">
        <f t="shared" si="7"/>
        <v>1.0370967741935484</v>
      </c>
      <c r="L18" s="227">
        <f t="shared" si="5"/>
        <v>1037.0967741935483</v>
      </c>
      <c r="M18" s="91" t="s">
        <v>19</v>
      </c>
      <c r="N18" s="181">
        <f t="shared" si="1"/>
        <v>1.0931</v>
      </c>
      <c r="O18" s="76">
        <f t="shared" si="2"/>
        <v>1093.0999999999999</v>
      </c>
      <c r="P18" s="153" t="s">
        <v>31</v>
      </c>
      <c r="Q18" s="115"/>
      <c r="R18" s="119"/>
      <c r="S18" s="119"/>
      <c r="T18" s="119"/>
      <c r="U18" s="112"/>
      <c r="V18" s="112"/>
      <c r="W18" s="112"/>
      <c r="X18" s="112"/>
      <c r="Y18" s="112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</row>
    <row r="19" spans="1:56" s="5" customFormat="1" ht="6.75" customHeight="1">
      <c r="A19" s="119"/>
      <c r="B19" s="134"/>
      <c r="C19" s="36"/>
      <c r="D19" s="37"/>
      <c r="E19" s="1"/>
      <c r="F19" s="1"/>
      <c r="G19" s="36"/>
      <c r="H19" s="37"/>
      <c r="I19" s="36"/>
      <c r="J19" s="37"/>
      <c r="K19" s="1"/>
      <c r="L19" s="228"/>
      <c r="M19" s="81"/>
      <c r="N19" s="173"/>
      <c r="O19" s="36"/>
      <c r="P19" s="135"/>
      <c r="Q19" s="115"/>
      <c r="R19" s="119"/>
      <c r="S19" s="119"/>
      <c r="T19" s="119"/>
      <c r="U19" s="112"/>
      <c r="V19" s="112"/>
      <c r="W19" s="123"/>
      <c r="X19" s="123"/>
      <c r="Y19" s="123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</row>
    <row r="20" spans="1:56" s="5" customFormat="1" ht="21" hidden="1" customHeight="1">
      <c r="A20" s="119"/>
      <c r="B20" s="154"/>
      <c r="C20" s="56"/>
      <c r="D20" s="57"/>
      <c r="E20" s="197" t="s">
        <v>41</v>
      </c>
      <c r="F20" s="24"/>
      <c r="G20" s="56"/>
      <c r="H20" s="57"/>
      <c r="I20" s="56"/>
      <c r="J20" s="57"/>
      <c r="K20" s="197" t="s">
        <v>43</v>
      </c>
      <c r="L20" s="229"/>
      <c r="M20" s="92"/>
      <c r="N20" s="197" t="s">
        <v>59</v>
      </c>
      <c r="O20" s="56"/>
      <c r="P20" s="155"/>
      <c r="Q20" s="115"/>
      <c r="R20" s="119"/>
      <c r="S20" s="119"/>
      <c r="T20" s="119"/>
      <c r="U20" s="112"/>
      <c r="V20" s="112"/>
      <c r="W20" s="123"/>
      <c r="X20" s="123"/>
      <c r="Y20" s="123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</row>
    <row r="21" spans="1:56" s="5" customFormat="1" ht="20.100000000000001" customHeight="1">
      <c r="A21" s="119"/>
      <c r="B21" s="156" t="s">
        <v>10</v>
      </c>
      <c r="C21" s="58"/>
      <c r="D21" s="59"/>
      <c r="E21" s="11" t="e">
        <f>F21*IF(D21="mol/L",C21,IF(D21="µmol/L",C21/10^6,IF(D21="µmol/mL",C21/10^3,IF(D21="mmol/L",C21/10^3,IF(D21="mmol/mL",C21,IF(D21="nmol/L",C21/10^9,IF(D21="nmol/mL",C21/10^6,"")))))))</f>
        <v>#VALUE!</v>
      </c>
      <c r="F21" s="34"/>
      <c r="G21" s="78" t="str">
        <f>IF(COUNT(C21,F21)=2,C21*F21,"")</f>
        <v/>
      </c>
      <c r="H21" s="79" t="str">
        <f t="shared" ref="H21:H22" si="8">IF(COUNTA(D21)=1,D21,"")</f>
        <v/>
      </c>
      <c r="I21" s="78" t="str">
        <f>IF(COUNT(G21)&lt;1,"",IF(J21="µmol/L",E21*10^6,IF(J21="µmol/mL",E21*10^3,IF(J21="mmol/L",E21*10^3,IF(J21="mol/L",E21,IF(J21="nmol/L",E21*10^9,IF(J21="nmol/mL",E21*10^6,"")))))))</f>
        <v/>
      </c>
      <c r="J21" s="59"/>
      <c r="K21" s="23" t="e">
        <f>E21/$E$7</f>
        <v>#VALUE!</v>
      </c>
      <c r="L21" s="230" t="str">
        <f>IF(COUNT(G21,$G$7)&lt;2,"",IF(M21="mmol/mg Cr",K21,IF(M21="µmol/mg Cr",K21*10^3,IF(M21="mol/g Cr",K21,IF(M21="nmol/mg Cr",K21*10^6,"")))))</f>
        <v/>
      </c>
      <c r="M21" s="93"/>
      <c r="N21" s="182" t="e">
        <f t="shared" ref="N21:N22" si="9">E21*($D$3/1000)</f>
        <v>#VALUE!</v>
      </c>
      <c r="O21" s="78" t="str">
        <f>IF(COUNT(G21,$D$3)&lt;2,"",IF(P21="mol/24h",N21,IF(P21="mmol/24h",N21*10^3,IF(P21="µmol/24h",N21*10^6,IF(P21="nmol/24h",N21*10^9,"")))))</f>
        <v/>
      </c>
      <c r="P21" s="157"/>
      <c r="Q21" s="115"/>
      <c r="R21" s="119"/>
      <c r="S21" s="119"/>
      <c r="T21" s="119"/>
      <c r="U21" s="112"/>
      <c r="V21" s="112"/>
      <c r="W21" s="123"/>
      <c r="X21" s="123"/>
      <c r="Y21" s="123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</row>
    <row r="22" spans="1:56" ht="20.100000000000001" customHeight="1" thickBot="1">
      <c r="B22" s="158" t="s">
        <v>9</v>
      </c>
      <c r="C22" s="159"/>
      <c r="D22" s="160"/>
      <c r="E22" s="198" t="e">
        <f>F22*IF(D22="mol/L",C22,IF(D22="µmol/L",C22/10^6,IF(D22="µmol/mL",C22/10^3,IF(D22="mmol/L",C22/10^3,IF(D22="mmol/mL",C22,IF(D22="nmol/L",C22/10^9,IF(D22="nmol/mL",C22/10^6,"")))))))</f>
        <v>#VALUE!</v>
      </c>
      <c r="F22" s="161"/>
      <c r="G22" s="162" t="str">
        <f t="shared" ref="G22" si="10">IF(COUNT(C22,F22)=2,C22*F22,"")</f>
        <v/>
      </c>
      <c r="H22" s="163" t="str">
        <f t="shared" si="8"/>
        <v/>
      </c>
      <c r="I22" s="162" t="str">
        <f>IF(COUNT(G22)&lt;1,"",IF(J22="µmol/L",E22*10^6,IF(J22="µmol/mL",E22*10^3,IF(J22="mmol/L",E22*10^3,IF(J22="mol/L",E22,IF(J22="nmol/L",E22*10^9,IF(J22="nmol/mL",E22*10^6,"")))))))</f>
        <v/>
      </c>
      <c r="J22" s="160"/>
      <c r="K22" s="164" t="e">
        <f t="shared" ref="K22" si="11">E22/$E$7</f>
        <v>#VALUE!</v>
      </c>
      <c r="L22" s="231" t="str">
        <f>IF(COUNT(G22,$G$7)&lt;2,"",IF(M22="mmol/mg Cr",K22,IF(M22="µmol/mg Cr",K22*10^3,IF(M22="mol/g Cr",K22,IF(M22="nmol/mg Cr",K22*10^6,"")))))</f>
        <v/>
      </c>
      <c r="M22" s="165"/>
      <c r="N22" s="183" t="e">
        <f t="shared" si="9"/>
        <v>#VALUE!</v>
      </c>
      <c r="O22" s="162" t="str">
        <f>IF(COUNT(G22,$D$3)&lt;2,"",IF(P22="mol/24h",N22,IF(P22="mmol/24h",N22*10^3,IF(P22="µmol/24h",N22*10^6,IF(P22="nmol/24h",N22*10^9,"")))))</f>
        <v/>
      </c>
      <c r="P22" s="166"/>
      <c r="Q22" s="115"/>
    </row>
    <row r="23" spans="1:56" s="112" customFormat="1" ht="399.95" customHeight="1" thickTop="1">
      <c r="B23" s="125"/>
      <c r="L23" s="126"/>
      <c r="M23" s="126"/>
      <c r="N23" s="126"/>
      <c r="Q23" s="115"/>
      <c r="U23" s="123" t="s">
        <v>41</v>
      </c>
      <c r="V23" s="123"/>
    </row>
    <row r="24" spans="1:56" s="112" customFormat="1" ht="18.75">
      <c r="C24" s="124"/>
      <c r="D24" s="124"/>
      <c r="E24" s="124"/>
      <c r="F24" s="127"/>
      <c r="I24" s="128"/>
      <c r="J24" s="128"/>
      <c r="K24" s="128"/>
      <c r="L24" s="129"/>
      <c r="M24" s="129"/>
      <c r="N24" s="129"/>
      <c r="O24" s="130"/>
      <c r="P24" s="131"/>
      <c r="Q24" s="131"/>
      <c r="R24" s="124"/>
    </row>
    <row r="25" spans="1:56" s="112" customFormat="1">
      <c r="L25" s="126"/>
      <c r="M25" s="126"/>
      <c r="N25" s="126"/>
    </row>
    <row r="26" spans="1:56" s="112" customFormat="1">
      <c r="L26" s="126"/>
      <c r="M26" s="126"/>
      <c r="N26" s="126"/>
    </row>
    <row r="27" spans="1:56" s="112" customFormat="1">
      <c r="L27" s="126"/>
      <c r="M27" s="126"/>
      <c r="N27" s="126"/>
    </row>
    <row r="28" spans="1:56" s="112" customFormat="1">
      <c r="L28" s="126"/>
      <c r="M28" s="126"/>
      <c r="N28" s="126"/>
    </row>
    <row r="29" spans="1:56" s="112" customFormat="1">
      <c r="L29" s="126"/>
      <c r="M29" s="126"/>
      <c r="N29" s="126"/>
    </row>
    <row r="30" spans="1:56" s="112" customFormat="1">
      <c r="L30" s="126"/>
      <c r="M30" s="126"/>
      <c r="N30" s="126"/>
    </row>
    <row r="31" spans="1:56" s="112" customFormat="1">
      <c r="L31" s="126"/>
      <c r="M31" s="126"/>
      <c r="N31" s="126"/>
    </row>
    <row r="32" spans="1:56" s="112" customFormat="1">
      <c r="L32" s="126"/>
      <c r="M32" s="126"/>
      <c r="N32" s="126"/>
    </row>
    <row r="33" spans="12:14" s="112" customFormat="1">
      <c r="L33" s="126"/>
      <c r="M33" s="126"/>
      <c r="N33" s="126"/>
    </row>
    <row r="34" spans="12:14" s="112" customFormat="1"/>
    <row r="35" spans="12:14" s="112" customFormat="1"/>
    <row r="36" spans="12:14" s="112" customFormat="1"/>
    <row r="37" spans="12:14" s="112" customFormat="1"/>
    <row r="38" spans="12:14" s="112" customFormat="1"/>
    <row r="39" spans="12:14" s="112" customFormat="1"/>
    <row r="40" spans="12:14" s="112" customFormat="1"/>
    <row r="41" spans="12:14" s="112" customFormat="1"/>
    <row r="42" spans="12:14" s="112" customFormat="1"/>
    <row r="43" spans="12:14" s="112" customFormat="1"/>
    <row r="44" spans="12:14" s="112" customFormat="1"/>
    <row r="45" spans="12:14" s="112" customFormat="1"/>
  </sheetData>
  <sheetProtection algorithmName="SHA-512" hashValue="0os5b4kDN3OyjzkzmP84Eq//2z1XP5A/BAuIiI/l4VisgBewvKwJYSxUafU2MgHayboM3qPV6nvKqT9B57A9oA==" saltValue="7XOOZd8bK6nsqWPvZRh0JA==" spinCount="100000" sheet="1" objects="1" scenarios="1" selectLockedCells="1"/>
  <sortState ref="V11:V13">
    <sortCondition ref="V10:V13"/>
  </sortState>
  <mergeCells count="16">
    <mergeCell ref="T5:U8"/>
    <mergeCell ref="V5:W8"/>
    <mergeCell ref="X5:Y8"/>
    <mergeCell ref="G5:H5"/>
    <mergeCell ref="H2:M2"/>
    <mergeCell ref="H3:M3"/>
    <mergeCell ref="K5:K6"/>
    <mergeCell ref="O5:P5"/>
    <mergeCell ref="I5:J5"/>
    <mergeCell ref="L5:M5"/>
    <mergeCell ref="N5:N6"/>
    <mergeCell ref="B3:C3"/>
    <mergeCell ref="B5:B6"/>
    <mergeCell ref="C5:D5"/>
    <mergeCell ref="E5:E6"/>
    <mergeCell ref="F5:F6"/>
  </mergeCells>
  <conditionalFormatting sqref="L26:N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7">
    <dataValidation type="list" allowBlank="1" showInputMessage="1" showErrorMessage="1" sqref="J9:J18 D7 D9:D18 J7">
      <formula1>$U$9:$U$16</formula1>
    </dataValidation>
    <dataValidation type="list" allowBlank="1" showInputMessage="1" showErrorMessage="1" sqref="M9:M18">
      <formula1>$W$9:$W$13</formula1>
    </dataValidation>
    <dataValidation type="list" allowBlank="1" showInputMessage="1" showErrorMessage="1" sqref="P7:Q7 P9:Q18">
      <formula1>$Y$9:$Y$13</formula1>
    </dataValidation>
    <dataValidation type="list" allowBlank="1" showInputMessage="1" showErrorMessage="1" sqref="P21:Q22">
      <formula1>$X$9:$X$13</formula1>
    </dataValidation>
    <dataValidation type="list" allowBlank="1" showInputMessage="1" showErrorMessage="1" sqref="J21:J22 D21:D22">
      <formula1>$T$9:$T$15</formula1>
    </dataValidation>
    <dataValidation type="decimal" allowBlank="1" showInputMessage="1" showErrorMessage="1" error="عددی از 1 تا 1000 وارد کنید!" sqref="F7:F22">
      <formula1>1</formula1>
      <formula2>1000</formula2>
    </dataValidation>
    <dataValidation type="list" allowBlank="1" showInputMessage="1" showErrorMessage="1" sqref="M21:M22">
      <formula1>$V$9:$V$13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EQP</dc:creator>
  <cp:lastModifiedBy>pc-115</cp:lastModifiedBy>
  <dcterms:created xsi:type="dcterms:W3CDTF">2025-08-26T13:53:38Z</dcterms:created>
  <dcterms:modified xsi:type="dcterms:W3CDTF">2025-11-02T06:20:34Z</dcterms:modified>
</cp:coreProperties>
</file>